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0932" windowHeight="7428" activeTab="0"/>
  </bookViews>
  <sheets>
    <sheet name="DICIEMBRE 2020" sheetId="91" r:id="rId1"/>
  </sheets>
  <definedNames>
    <definedName name="_xlnm.Print_Area" localSheetId="0">'DICIEMBRE 2020'!$A$1:$K$39</definedName>
    <definedName name="_xlnm.Print_Titles" localSheetId="0">'DICIEMBRE 2020'!$1:$8</definedName>
  </definedNames>
  <calcPr calcId="162913"/>
</workbook>
</file>

<file path=xl/sharedStrings.xml><?xml version="1.0" encoding="utf-8"?>
<sst xmlns="http://schemas.openxmlformats.org/spreadsheetml/2006/main" count="141" uniqueCount="90">
  <si>
    <t>NOMBRE DEL TRABAJADOR</t>
  </si>
  <si>
    <t>EXPEDIENTE</t>
  </si>
  <si>
    <t>INSTANCIA EN LA QUE SE DESAHOGA EL PROCEDIMIENTO</t>
  </si>
  <si>
    <t>DEMANDA</t>
  </si>
  <si>
    <t>ESTADO PROCESAL</t>
  </si>
  <si>
    <t>CATEGORIA</t>
  </si>
  <si>
    <t>REINSTALACION Y PAGO DE SALARIOS CAIDOS Y DEMAS PRESTACIONES</t>
  </si>
  <si>
    <t>AUXILIAR DE LIMPIEZA</t>
  </si>
  <si>
    <t>ADRIAN SILVA TEJADA</t>
  </si>
  <si>
    <t>1027/2010</t>
  </si>
  <si>
    <t>JUNTA FEDERAL DE CONCILIACION Y ARBITRAJE No. 43</t>
  </si>
  <si>
    <t>OPERADOR "A"</t>
  </si>
  <si>
    <t>JUAN CARLOS LOZANO TAPIA</t>
  </si>
  <si>
    <t>310/2008</t>
  </si>
  <si>
    <t>LAUDO EN EJECUCIÒN</t>
  </si>
  <si>
    <t>GUARDAVIDAS</t>
  </si>
  <si>
    <t>RODOLFO SAMAYOA PALMA</t>
  </si>
  <si>
    <t>451/2011</t>
  </si>
  <si>
    <t>DIRECTOR</t>
  </si>
  <si>
    <t>NICASIO ESTRADA VALENTIN</t>
  </si>
  <si>
    <t>532/2011</t>
  </si>
  <si>
    <t>ANABEL OLEA PEREZ</t>
  </si>
  <si>
    <t>603/2011</t>
  </si>
  <si>
    <t>JUAN CARLOS FIERRO MENDOZA</t>
  </si>
  <si>
    <t>866/2011</t>
  </si>
  <si>
    <t>H. TRIBUNAL DE CONCILIACION Y ARBITRAJE EN EL ESTADO</t>
  </si>
  <si>
    <t>MANUEL GABRIEL RAMIREZ SOTELO</t>
  </si>
  <si>
    <t>645/2011</t>
  </si>
  <si>
    <t>JEFE DE DEPARTAMENTO</t>
  </si>
  <si>
    <t>HUMBERTO VARGAS JAVIER</t>
  </si>
  <si>
    <t>484/2011</t>
  </si>
  <si>
    <t>DELFINO EMIGDIO DOMINGUEZ SALINAS</t>
  </si>
  <si>
    <t>961/2011</t>
  </si>
  <si>
    <t>PABLO MARIN AGUILAR</t>
  </si>
  <si>
    <t>808/2011</t>
  </si>
  <si>
    <t>WILLIAM VALENTE DIAZ</t>
  </si>
  <si>
    <t>719/2011</t>
  </si>
  <si>
    <t>MIGUEL ANGEL BERNAL MARTINEZ</t>
  </si>
  <si>
    <t>709/2011</t>
  </si>
  <si>
    <t>FILEMON VARGAS MACIEL</t>
  </si>
  <si>
    <t>273/2013</t>
  </si>
  <si>
    <t>SUPERVISOR "A"</t>
  </si>
  <si>
    <t>MARCIAL BAHENA PEREZ</t>
  </si>
  <si>
    <t>1085/2011</t>
  </si>
  <si>
    <t>SUPERVISOR "C"</t>
  </si>
  <si>
    <t>TOTAL:</t>
  </si>
  <si>
    <t>LAUDO EN EJECUCION</t>
  </si>
  <si>
    <t>EMBARGO CUENTA BANCARIA</t>
  </si>
  <si>
    <t>EMBARGO CAMION RECOLECTOR R-1</t>
  </si>
  <si>
    <t>OBSERVACIONES</t>
  </si>
  <si>
    <t xml:space="preserve">NOTIFICACION DE LAUDO </t>
  </si>
  <si>
    <t>LAUDO EN EJECUCIÒN (CONVENIO)</t>
  </si>
  <si>
    <t>08/03/2016  16/ABR/2016</t>
  </si>
  <si>
    <t>22/02/2016 01/MAR/2016</t>
  </si>
  <si>
    <t>CONVENIO: 28/04/2015</t>
  </si>
  <si>
    <t>SALARIO MENSUAL</t>
  </si>
  <si>
    <t>MONTO ACOMULADO EN SALARIOS CAIDOS Y PRESTACIONES</t>
  </si>
  <si>
    <t>NUEMERO DE CUETA</t>
  </si>
  <si>
    <t>7410-10102</t>
  </si>
  <si>
    <t>7410-10103</t>
  </si>
  <si>
    <t>7410-10107</t>
  </si>
  <si>
    <t>7410-10111</t>
  </si>
  <si>
    <t>7410-10114</t>
  </si>
  <si>
    <t>7410-10115</t>
  </si>
  <si>
    <t>7410-10118</t>
  </si>
  <si>
    <t>7410-10119</t>
  </si>
  <si>
    <t>7410-10122</t>
  </si>
  <si>
    <t>7410-10124</t>
  </si>
  <si>
    <t>7410-10125</t>
  </si>
  <si>
    <t>7410-10127</t>
  </si>
  <si>
    <t>7410-10129</t>
  </si>
  <si>
    <t>7410-10133</t>
  </si>
  <si>
    <t>ALEJANDRO SANTACRUZ GUILLEN GAMA</t>
  </si>
  <si>
    <t>533/2011</t>
  </si>
  <si>
    <t>7410-10112</t>
  </si>
  <si>
    <t>LAUDO EN EJECUCIÓN</t>
  </si>
  <si>
    <t>SUPERVISOR "B"</t>
  </si>
  <si>
    <t>7410-10134</t>
  </si>
  <si>
    <t>PEDRO LUIS GONZALEZ BAÑOS</t>
  </si>
  <si>
    <t>467/2013</t>
  </si>
  <si>
    <t>HECTOR AQUIQUE AÑORVE</t>
  </si>
  <si>
    <t>577/2011</t>
  </si>
  <si>
    <t>7410-10117</t>
  </si>
  <si>
    <t>PERIODO PROBATORIO</t>
  </si>
  <si>
    <t>OTILIA HINOJOSA LOZA (EX DIRECTORA GENERAL)</t>
  </si>
  <si>
    <t>534/2011</t>
  </si>
  <si>
    <t>7410-10113</t>
  </si>
  <si>
    <t>EMBARGO PARTIDA PRESUPUESTAL</t>
  </si>
  <si>
    <t>DIRECTOR GENERAL</t>
  </si>
  <si>
    <t>PASIVOS CONTINGENTES  AL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</si>
</sst>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0000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>
        <color theme="1"/>
      </right>
      <top style="medium">
        <color theme="1"/>
      </top>
      <bottom style="medium"/>
    </border>
    <border>
      <left style="medium">
        <color theme="1"/>
      </left>
      <right style="medium">
        <color theme="1"/>
      </right>
      <top style="medium">
        <color theme="1"/>
      </top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theme="1"/>
      </left>
      <right style="medium"/>
      <top style="medium">
        <color theme="1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Border="1"/>
    <xf numFmtId="8" fontId="0" fillId="0" borderId="0" xfId="0" applyNumberFormat="1"/>
    <xf numFmtId="43" fontId="0" fillId="0" borderId="0" xfId="20" applyFont="1"/>
    <xf numFmtId="43" fontId="3" fillId="0" borderId="0" xfId="20" applyFont="1" applyFill="1" applyBorder="1" applyAlignment="1">
      <alignment horizontal="center" vertical="center"/>
    </xf>
    <xf numFmtId="8" fontId="3" fillId="0" borderId="0" xfId="2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readingOrder="2"/>
    </xf>
    <xf numFmtId="0" fontId="0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8" fontId="0" fillId="0" borderId="1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" fontId="0" fillId="0" borderId="7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8" fontId="0" fillId="3" borderId="1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15" fontId="0" fillId="3" borderId="7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8" fontId="0" fillId="0" borderId="1" xfId="0" applyNumberFormat="1" applyFont="1" applyFill="1" applyBorder="1" applyAlignment="1">
      <alignment horizontal="center" vertical="center" wrapText="1"/>
    </xf>
    <xf numFmtId="15" fontId="0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8" fontId="0" fillId="3" borderId="1" xfId="0" applyNumberFormat="1" applyFont="1" applyFill="1" applyBorder="1" applyAlignment="1">
      <alignment horizontal="center" vertical="center" wrapText="1"/>
    </xf>
    <xf numFmtId="15" fontId="0" fillId="3" borderId="7" xfId="0" applyNumberFormat="1" applyFont="1" applyFill="1" applyBorder="1" applyAlignment="1">
      <alignment horizontal="center" vertical="center" wrapText="1"/>
    </xf>
    <xf numFmtId="15" fontId="0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/>
    <xf numFmtId="8" fontId="0" fillId="0" borderId="8" xfId="0" applyNumberFormat="1" applyFont="1" applyFill="1" applyBorder="1" applyAlignment="1">
      <alignment horizontal="center" vertical="center"/>
    </xf>
    <xf numFmtId="43" fontId="0" fillId="0" borderId="8" xfId="2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9" xfId="0" applyFont="1" applyBorder="1"/>
    <xf numFmtId="8" fontId="5" fillId="0" borderId="1" xfId="0" applyNumberFormat="1" applyFont="1" applyBorder="1"/>
    <xf numFmtId="43" fontId="5" fillId="0" borderId="1" xfId="20" applyFont="1" applyBorder="1"/>
    <xf numFmtId="0" fontId="0" fillId="0" borderId="0" xfId="0" applyFont="1" applyBorder="1"/>
    <xf numFmtId="43" fontId="5" fillId="2" borderId="10" xfId="20" applyFont="1" applyFill="1" applyBorder="1" applyAlignment="1">
      <alignment horizontal="center" vertical="center" wrapText="1"/>
    </xf>
    <xf numFmtId="43" fontId="0" fillId="0" borderId="1" xfId="20" applyFont="1" applyFill="1" applyBorder="1" applyAlignment="1">
      <alignment horizontal="center" vertical="center"/>
    </xf>
    <xf numFmtId="43" fontId="7" fillId="0" borderId="0" xfId="0" applyNumberFormat="1" applyFont="1"/>
    <xf numFmtId="43" fontId="0" fillId="3" borderId="1" xfId="20" applyFont="1" applyFill="1" applyBorder="1" applyAlignment="1">
      <alignment horizontal="center" vertical="center"/>
    </xf>
    <xf numFmtId="17" fontId="0" fillId="0" borderId="7" xfId="0" applyNumberFormat="1" applyFont="1" applyFill="1" applyBorder="1" applyAlignment="1">
      <alignment horizontal="center" vertical="center"/>
    </xf>
    <xf numFmtId="0" fontId="0" fillId="3" borderId="7" xfId="0" applyFont="1" applyFill="1" applyBorder="1"/>
    <xf numFmtId="14" fontId="0" fillId="0" borderId="7" xfId="0" applyNumberFormat="1" applyFont="1" applyFill="1" applyBorder="1"/>
    <xf numFmtId="0" fontId="0" fillId="0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43" fontId="0" fillId="0" borderId="0" xfId="0" applyNumberFormat="1"/>
    <xf numFmtId="43" fontId="0" fillId="0" borderId="0" xfId="0" applyNumberFormat="1" applyBorder="1"/>
    <xf numFmtId="8" fontId="0" fillId="0" borderId="0" xfId="0" applyNumberFormat="1" applyBorder="1"/>
    <xf numFmtId="0" fontId="8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30</xdr:row>
      <xdr:rowOff>9525</xdr:rowOff>
    </xdr:from>
    <xdr:to>
      <xdr:col>3</xdr:col>
      <xdr:colOff>38100</xdr:colOff>
      <xdr:row>36</xdr:row>
      <xdr:rowOff>171450</xdr:rowOff>
    </xdr:to>
    <xdr:sp macro="" textlink="">
      <xdr:nvSpPr>
        <xdr:cNvPr id="2" name="CuadroTexto 1"/>
        <xdr:cNvSpPr txBox="1"/>
      </xdr:nvSpPr>
      <xdr:spPr>
        <a:xfrm>
          <a:off x="409575" y="19592925"/>
          <a:ext cx="2533650" cy="1333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ELABORO 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LIC. JOSE ANDRES ZUÑIGA RODRIGUEZ</a:t>
          </a:r>
          <a:endParaRPr lang="es-MX" sz="1100" baseline="0"/>
        </a:p>
        <a:p>
          <a:pPr algn="ctr"/>
          <a:r>
            <a:rPr lang="es-MX" sz="1100" b="1" baseline="0"/>
            <a:t>Director Juridico</a:t>
          </a:r>
          <a:endParaRPr lang="es-MX" sz="1100" b="1"/>
        </a:p>
      </xdr:txBody>
    </xdr:sp>
    <xdr:clientData/>
  </xdr:twoCellAnchor>
  <xdr:twoCellAnchor>
    <xdr:from>
      <xdr:col>7</xdr:col>
      <xdr:colOff>257175</xdr:colOff>
      <xdr:row>30</xdr:row>
      <xdr:rowOff>19050</xdr:rowOff>
    </xdr:from>
    <xdr:to>
      <xdr:col>9</xdr:col>
      <xdr:colOff>971550</xdr:colOff>
      <xdr:row>36</xdr:row>
      <xdr:rowOff>133350</xdr:rowOff>
    </xdr:to>
    <xdr:sp macro="" textlink="">
      <xdr:nvSpPr>
        <xdr:cNvPr id="3" name="CuadroTexto 2"/>
        <xdr:cNvSpPr txBox="1"/>
      </xdr:nvSpPr>
      <xdr:spPr>
        <a:xfrm>
          <a:off x="7200900" y="19602450"/>
          <a:ext cx="2647950" cy="12858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AUTORIZO</a:t>
          </a:r>
          <a:r>
            <a:rPr lang="es-MX" sz="1100" baseline="0"/>
            <a:t> </a:t>
          </a:r>
        </a:p>
        <a:p>
          <a:pPr algn="ctr"/>
          <a:endParaRPr lang="es-MX" sz="1100" baseline="0"/>
        </a:p>
        <a:p>
          <a:pPr algn="ctr"/>
          <a:endParaRPr lang="es-MX" sz="1100" baseline="0"/>
        </a:p>
        <a:p>
          <a:pPr algn="ctr"/>
          <a:endParaRPr lang="es-MX" sz="1100" baseline="0"/>
        </a:p>
        <a:p>
          <a:pPr algn="ctr"/>
          <a:r>
            <a:rPr lang="es-MX" sz="1100" baseline="0"/>
            <a:t>LIC. SABAS ARTURO DE LA ROSA  CAMACHO</a:t>
          </a:r>
        </a:p>
        <a:p>
          <a:pPr algn="ctr"/>
          <a:r>
            <a:rPr lang="es-MX" sz="1100" b="1" baseline="0"/>
            <a:t>Director  General</a:t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10</xdr:col>
      <xdr:colOff>752475</xdr:colOff>
      <xdr:row>5</xdr:row>
      <xdr:rowOff>95250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0"/>
          <a:ext cx="104203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5"/>
  <sheetViews>
    <sheetView tabSelected="1" workbookViewId="0" topLeftCell="A25">
      <selection activeCell="E36" sqref="E36"/>
    </sheetView>
  </sheetViews>
  <sheetFormatPr defaultColWidth="11.421875" defaultRowHeight="15"/>
  <cols>
    <col min="1" max="1" width="12.57421875" style="1" customWidth="1"/>
    <col min="2" max="2" width="20.421875" style="1" customWidth="1"/>
    <col min="3" max="3" width="10.57421875" style="1" customWidth="1"/>
    <col min="4" max="4" width="14.7109375" style="1" customWidth="1"/>
    <col min="5" max="5" width="16.421875" style="1" customWidth="1"/>
    <col min="6" max="6" width="13.421875" style="1" customWidth="1"/>
    <col min="7" max="7" width="16.00390625" style="6" customWidth="1"/>
    <col min="8" max="8" width="14.28125" style="1" customWidth="1"/>
    <col min="9" max="9" width="14.7109375" style="1" customWidth="1"/>
    <col min="10" max="10" width="14.57421875" style="1" customWidth="1"/>
    <col min="11" max="11" width="15.8515625" style="1" customWidth="1"/>
    <col min="12" max="16384" width="11.421875" style="1" customWidth="1"/>
  </cols>
  <sheetData>
    <row r="1" ht="15"/>
    <row r="6" ht="15"/>
    <row r="7" spans="2:11" ht="24" thickBot="1">
      <c r="B7" s="2"/>
      <c r="D7" s="56" t="s">
        <v>89</v>
      </c>
      <c r="E7" s="56"/>
      <c r="F7" s="56"/>
      <c r="G7" s="56"/>
      <c r="H7" s="56"/>
      <c r="I7" s="56"/>
      <c r="J7" s="56"/>
      <c r="K7" s="56"/>
    </row>
    <row r="8" spans="1:11" ht="72.6" thickBot="1">
      <c r="A8" s="10" t="s">
        <v>57</v>
      </c>
      <c r="B8" s="11" t="s">
        <v>0</v>
      </c>
      <c r="C8" s="12" t="s">
        <v>1</v>
      </c>
      <c r="D8" s="13" t="s">
        <v>2</v>
      </c>
      <c r="E8" s="12" t="s">
        <v>3</v>
      </c>
      <c r="F8" s="13" t="s">
        <v>55</v>
      </c>
      <c r="G8" s="44" t="s">
        <v>56</v>
      </c>
      <c r="H8" s="14" t="s">
        <v>4</v>
      </c>
      <c r="I8" s="15" t="s">
        <v>5</v>
      </c>
      <c r="J8" s="15" t="s">
        <v>50</v>
      </c>
      <c r="K8" s="14" t="s">
        <v>49</v>
      </c>
    </row>
    <row r="9" spans="1:11" s="3" customFormat="1" ht="72">
      <c r="A9" s="51" t="s">
        <v>58</v>
      </c>
      <c r="B9" s="17" t="s">
        <v>8</v>
      </c>
      <c r="C9" s="18" t="s">
        <v>9</v>
      </c>
      <c r="D9" s="19" t="s">
        <v>10</v>
      </c>
      <c r="E9" s="19" t="s">
        <v>6</v>
      </c>
      <c r="F9" s="20">
        <f>3233.12*2</f>
        <v>6466.24</v>
      </c>
      <c r="G9" s="45">
        <f>819435.18+6466.24+6466.24</f>
        <v>832367.66</v>
      </c>
      <c r="H9" s="19" t="s">
        <v>47</v>
      </c>
      <c r="I9" s="21" t="s">
        <v>11</v>
      </c>
      <c r="J9" s="22">
        <v>42474</v>
      </c>
      <c r="K9" s="50"/>
    </row>
    <row r="10" spans="1:11" s="3" customFormat="1" ht="72">
      <c r="A10" s="52" t="s">
        <v>59</v>
      </c>
      <c r="B10" s="23" t="s">
        <v>12</v>
      </c>
      <c r="C10" s="24" t="s">
        <v>13</v>
      </c>
      <c r="D10" s="25" t="s">
        <v>10</v>
      </c>
      <c r="E10" s="25" t="s">
        <v>6</v>
      </c>
      <c r="F10" s="26">
        <f>1800*2</f>
        <v>3600</v>
      </c>
      <c r="G10" s="47">
        <f>586160.57+3600+3600</f>
        <v>593360.57</v>
      </c>
      <c r="H10" s="25" t="s">
        <v>14</v>
      </c>
      <c r="I10" s="27" t="s">
        <v>15</v>
      </c>
      <c r="J10" s="28">
        <v>41176</v>
      </c>
      <c r="K10" s="49"/>
    </row>
    <row r="11" spans="1:11" s="3" customFormat="1" ht="72">
      <c r="A11" s="51" t="s">
        <v>60</v>
      </c>
      <c r="B11" s="29" t="s">
        <v>16</v>
      </c>
      <c r="C11" s="19" t="s">
        <v>17</v>
      </c>
      <c r="D11" s="19" t="s">
        <v>10</v>
      </c>
      <c r="E11" s="19" t="s">
        <v>6</v>
      </c>
      <c r="F11" s="30">
        <f>10377.45*2</f>
        <v>20754.9</v>
      </c>
      <c r="G11" s="45">
        <f>1062132.77+20754.9+20754.9</f>
        <v>1103642.5699999998</v>
      </c>
      <c r="H11" s="19" t="s">
        <v>47</v>
      </c>
      <c r="I11" s="21" t="s">
        <v>18</v>
      </c>
      <c r="J11" s="31">
        <v>41023</v>
      </c>
      <c r="K11" s="36"/>
    </row>
    <row r="12" spans="1:11" s="3" customFormat="1" ht="72">
      <c r="A12" s="52" t="s">
        <v>61</v>
      </c>
      <c r="B12" s="23" t="s">
        <v>19</v>
      </c>
      <c r="C12" s="25" t="s">
        <v>20</v>
      </c>
      <c r="D12" s="25" t="s">
        <v>10</v>
      </c>
      <c r="E12" s="25" t="s">
        <v>6</v>
      </c>
      <c r="F12" s="33">
        <f>2283*2</f>
        <v>4566</v>
      </c>
      <c r="G12" s="47">
        <f>191197.96+4566+4566</f>
        <v>200329.96</v>
      </c>
      <c r="H12" s="25" t="s">
        <v>46</v>
      </c>
      <c r="I12" s="27" t="s">
        <v>7</v>
      </c>
      <c r="J12" s="28">
        <v>42585</v>
      </c>
      <c r="K12" s="49"/>
    </row>
    <row r="13" spans="1:11" s="3" customFormat="1" ht="72">
      <c r="A13" s="51" t="s">
        <v>74</v>
      </c>
      <c r="B13" s="29" t="s">
        <v>72</v>
      </c>
      <c r="C13" s="19" t="s">
        <v>73</v>
      </c>
      <c r="D13" s="19" t="s">
        <v>10</v>
      </c>
      <c r="E13" s="19" t="s">
        <v>6</v>
      </c>
      <c r="F13" s="30">
        <f>3426.45*2</f>
        <v>6852.9</v>
      </c>
      <c r="G13" s="45">
        <f>376471.79+6852.9+6852.9</f>
        <v>390177.59</v>
      </c>
      <c r="H13" s="19" t="s">
        <v>75</v>
      </c>
      <c r="I13" s="21" t="s">
        <v>76</v>
      </c>
      <c r="J13" s="31">
        <v>43255</v>
      </c>
      <c r="K13" s="36"/>
    </row>
    <row r="14" spans="1:11" s="3" customFormat="1" ht="72">
      <c r="A14" s="52" t="s">
        <v>86</v>
      </c>
      <c r="B14" s="23" t="s">
        <v>84</v>
      </c>
      <c r="C14" s="25" t="s">
        <v>85</v>
      </c>
      <c r="D14" s="25" t="s">
        <v>10</v>
      </c>
      <c r="E14" s="25" t="s">
        <v>6</v>
      </c>
      <c r="F14" s="33">
        <f>24151*2</f>
        <v>48302</v>
      </c>
      <c r="G14" s="47">
        <f>2803027.2+48302+48302</f>
        <v>2899631.2</v>
      </c>
      <c r="H14" s="25" t="s">
        <v>87</v>
      </c>
      <c r="I14" s="27" t="s">
        <v>88</v>
      </c>
      <c r="J14" s="28">
        <v>43285</v>
      </c>
      <c r="K14" s="49"/>
    </row>
    <row r="15" spans="1:11" s="3" customFormat="1" ht="72">
      <c r="A15" s="51" t="s">
        <v>62</v>
      </c>
      <c r="B15" s="29" t="s">
        <v>21</v>
      </c>
      <c r="C15" s="19" t="s">
        <v>22</v>
      </c>
      <c r="D15" s="19" t="s">
        <v>10</v>
      </c>
      <c r="E15" s="19" t="s">
        <v>6</v>
      </c>
      <c r="F15" s="30">
        <f>2283*2</f>
        <v>4566</v>
      </c>
      <c r="G15" s="45">
        <f>384371.89+4566+4566</f>
        <v>393503.89</v>
      </c>
      <c r="H15" s="19" t="s">
        <v>48</v>
      </c>
      <c r="I15" s="32" t="s">
        <v>7</v>
      </c>
      <c r="J15" s="31">
        <v>42185</v>
      </c>
      <c r="K15" s="36"/>
    </row>
    <row r="16" spans="1:11" s="3" customFormat="1" ht="72">
      <c r="A16" s="52" t="s">
        <v>63</v>
      </c>
      <c r="B16" s="23" t="s">
        <v>23</v>
      </c>
      <c r="C16" s="25" t="s">
        <v>24</v>
      </c>
      <c r="D16" s="25" t="s">
        <v>10</v>
      </c>
      <c r="E16" s="25" t="s">
        <v>6</v>
      </c>
      <c r="F16" s="33">
        <f>3333.45*2</f>
        <v>6666.9</v>
      </c>
      <c r="G16" s="47">
        <f>402607.34+6666.9+6666.9</f>
        <v>415941.1400000001</v>
      </c>
      <c r="H16" s="25" t="s">
        <v>47</v>
      </c>
      <c r="I16" s="27" t="s">
        <v>15</v>
      </c>
      <c r="J16" s="28">
        <v>42186</v>
      </c>
      <c r="K16" s="49"/>
    </row>
    <row r="17" spans="1:11" s="3" customFormat="1" ht="72">
      <c r="A17" s="51" t="s">
        <v>82</v>
      </c>
      <c r="B17" s="29" t="s">
        <v>80</v>
      </c>
      <c r="C17" s="19" t="s">
        <v>81</v>
      </c>
      <c r="D17" s="19" t="s">
        <v>25</v>
      </c>
      <c r="E17" s="19" t="s">
        <v>6</v>
      </c>
      <c r="F17" s="30">
        <f>2340.38*2</f>
        <v>4680.76</v>
      </c>
      <c r="G17" s="45">
        <f>549477.13+4680.76+4680.76</f>
        <v>558838.65</v>
      </c>
      <c r="H17" s="19" t="s">
        <v>83</v>
      </c>
      <c r="I17" s="32" t="s">
        <v>7</v>
      </c>
      <c r="J17" s="31">
        <v>43290</v>
      </c>
      <c r="K17" s="36"/>
    </row>
    <row r="18" spans="1:11" s="3" customFormat="1" ht="72">
      <c r="A18" s="52" t="s">
        <v>64</v>
      </c>
      <c r="B18" s="23" t="s">
        <v>26</v>
      </c>
      <c r="C18" s="25" t="s">
        <v>27</v>
      </c>
      <c r="D18" s="25" t="s">
        <v>10</v>
      </c>
      <c r="E18" s="25" t="s">
        <v>6</v>
      </c>
      <c r="F18" s="33">
        <f>7408*2</f>
        <v>14816</v>
      </c>
      <c r="G18" s="47">
        <f>988008+14816+14816</f>
        <v>1017640</v>
      </c>
      <c r="H18" s="25" t="s">
        <v>47</v>
      </c>
      <c r="I18" s="27" t="s">
        <v>28</v>
      </c>
      <c r="J18" s="28">
        <v>41697</v>
      </c>
      <c r="K18" s="49"/>
    </row>
    <row r="19" spans="1:11" s="3" customFormat="1" ht="72">
      <c r="A19" s="51" t="s">
        <v>65</v>
      </c>
      <c r="B19" s="29" t="s">
        <v>29</v>
      </c>
      <c r="C19" s="19" t="s">
        <v>30</v>
      </c>
      <c r="D19" s="19" t="s">
        <v>10</v>
      </c>
      <c r="E19" s="19" t="s">
        <v>6</v>
      </c>
      <c r="F19" s="30">
        <f>2283*2</f>
        <v>4566</v>
      </c>
      <c r="G19" s="45">
        <f>502257.79+4566+4566</f>
        <v>511389.79</v>
      </c>
      <c r="H19" s="19" t="s">
        <v>46</v>
      </c>
      <c r="I19" s="32" t="s">
        <v>7</v>
      </c>
      <c r="J19" s="35" t="s">
        <v>52</v>
      </c>
      <c r="K19" s="36"/>
    </row>
    <row r="20" spans="1:11" s="3" customFormat="1" ht="72">
      <c r="A20" s="51" t="s">
        <v>66</v>
      </c>
      <c r="B20" s="29" t="s">
        <v>31</v>
      </c>
      <c r="C20" s="19" t="s">
        <v>32</v>
      </c>
      <c r="D20" s="19" t="s">
        <v>10</v>
      </c>
      <c r="E20" s="19" t="s">
        <v>6</v>
      </c>
      <c r="F20" s="30">
        <f>3333.11*2</f>
        <v>6666.22</v>
      </c>
      <c r="G20" s="45">
        <f>453316.36+6666.22+6666.22</f>
        <v>466648.79999999993</v>
      </c>
      <c r="H20" s="19" t="s">
        <v>51</v>
      </c>
      <c r="I20" s="32" t="s">
        <v>15</v>
      </c>
      <c r="J20" s="35" t="s">
        <v>54</v>
      </c>
      <c r="K20" s="36"/>
    </row>
    <row r="21" spans="1:11" s="3" customFormat="1" ht="72">
      <c r="A21" s="51" t="s">
        <v>67</v>
      </c>
      <c r="B21" s="29" t="s">
        <v>33</v>
      </c>
      <c r="C21" s="19" t="s">
        <v>34</v>
      </c>
      <c r="D21" s="19" t="s">
        <v>10</v>
      </c>
      <c r="E21" s="19" t="s">
        <v>6</v>
      </c>
      <c r="F21" s="30">
        <f>2283*2</f>
        <v>4566</v>
      </c>
      <c r="G21" s="45">
        <f>462729.42+4566+4566</f>
        <v>471861.42</v>
      </c>
      <c r="H21" s="19" t="s">
        <v>47</v>
      </c>
      <c r="I21" s="32" t="s">
        <v>7</v>
      </c>
      <c r="J21" s="48">
        <v>42461</v>
      </c>
      <c r="K21" s="36"/>
    </row>
    <row r="22" spans="1:11" s="3" customFormat="1" ht="72">
      <c r="A22" s="52" t="s">
        <v>68</v>
      </c>
      <c r="B22" s="23" t="s">
        <v>35</v>
      </c>
      <c r="C22" s="25" t="s">
        <v>36</v>
      </c>
      <c r="D22" s="25" t="s">
        <v>10</v>
      </c>
      <c r="E22" s="25" t="s">
        <v>6</v>
      </c>
      <c r="F22" s="33">
        <f>3333.3*2</f>
        <v>6666.6</v>
      </c>
      <c r="G22" s="47">
        <f>621900.84+6666.6+6666.6</f>
        <v>635234.0399999999</v>
      </c>
      <c r="H22" s="25" t="s">
        <v>14</v>
      </c>
      <c r="I22" s="27" t="s">
        <v>15</v>
      </c>
      <c r="J22" s="34" t="s">
        <v>53</v>
      </c>
      <c r="K22" s="49"/>
    </row>
    <row r="23" spans="1:11" s="3" customFormat="1" ht="72">
      <c r="A23" s="52" t="s">
        <v>69</v>
      </c>
      <c r="B23" s="23" t="s">
        <v>37</v>
      </c>
      <c r="C23" s="25" t="s">
        <v>38</v>
      </c>
      <c r="D23" s="25" t="s">
        <v>25</v>
      </c>
      <c r="E23" s="25" t="s">
        <v>6</v>
      </c>
      <c r="F23" s="33">
        <f>3333*2</f>
        <v>6666</v>
      </c>
      <c r="G23" s="47">
        <f>678549.3+6666+6666</f>
        <v>691881.3</v>
      </c>
      <c r="H23" s="25" t="s">
        <v>46</v>
      </c>
      <c r="I23" s="27" t="s">
        <v>15</v>
      </c>
      <c r="J23" s="28">
        <v>42545</v>
      </c>
      <c r="K23" s="49"/>
    </row>
    <row r="24" spans="1:11" s="3" customFormat="1" ht="72">
      <c r="A24" s="51" t="s">
        <v>70</v>
      </c>
      <c r="B24" s="29" t="s">
        <v>39</v>
      </c>
      <c r="C24" s="19" t="s">
        <v>40</v>
      </c>
      <c r="D24" s="19" t="s">
        <v>10</v>
      </c>
      <c r="E24" s="19" t="s">
        <v>6</v>
      </c>
      <c r="F24" s="30">
        <f>3024*2</f>
        <v>6048</v>
      </c>
      <c r="G24" s="45">
        <f>475418+6048+6048</f>
        <v>487514</v>
      </c>
      <c r="H24" s="19" t="s">
        <v>46</v>
      </c>
      <c r="I24" s="32" t="s">
        <v>41</v>
      </c>
      <c r="J24" s="31">
        <v>42038</v>
      </c>
      <c r="K24" s="36"/>
    </row>
    <row r="25" spans="1:11" s="3" customFormat="1" ht="72">
      <c r="A25" s="52" t="s">
        <v>71</v>
      </c>
      <c r="B25" s="23" t="s">
        <v>42</v>
      </c>
      <c r="C25" s="25" t="s">
        <v>43</v>
      </c>
      <c r="D25" s="25" t="s">
        <v>10</v>
      </c>
      <c r="E25" s="25" t="s">
        <v>6</v>
      </c>
      <c r="F25" s="33">
        <f>4343.55*2</f>
        <v>8687.1</v>
      </c>
      <c r="G25" s="47">
        <f>1048197.69+8687.1+8687.1</f>
        <v>1065571.8900000001</v>
      </c>
      <c r="H25" s="25" t="s">
        <v>47</v>
      </c>
      <c r="I25" s="27" t="s">
        <v>44</v>
      </c>
      <c r="J25" s="49"/>
      <c r="K25" s="49"/>
    </row>
    <row r="26" spans="1:11" s="3" customFormat="1" ht="72">
      <c r="A26" s="51" t="s">
        <v>77</v>
      </c>
      <c r="B26" s="29" t="s">
        <v>78</v>
      </c>
      <c r="C26" s="19" t="s">
        <v>79</v>
      </c>
      <c r="D26" s="19" t="s">
        <v>10</v>
      </c>
      <c r="E26" s="19" t="s">
        <v>6</v>
      </c>
      <c r="F26" s="30">
        <f>2283*2</f>
        <v>4566</v>
      </c>
      <c r="G26" s="45">
        <f>278283.98+4566+4566</f>
        <v>287415.98</v>
      </c>
      <c r="H26" s="19" t="s">
        <v>47</v>
      </c>
      <c r="I26" s="32"/>
      <c r="J26" s="36"/>
      <c r="K26" s="36"/>
    </row>
    <row r="27" spans="1:11" s="3" customFormat="1" ht="15">
      <c r="A27" s="16"/>
      <c r="B27" s="19"/>
      <c r="C27" s="18"/>
      <c r="D27" s="19"/>
      <c r="E27" s="19"/>
      <c r="F27" s="37"/>
      <c r="G27" s="38"/>
      <c r="H27" s="19"/>
      <c r="I27" s="19"/>
      <c r="J27" s="19"/>
      <c r="K27" s="36"/>
    </row>
    <row r="28" spans="1:11" ht="15">
      <c r="A28" s="39"/>
      <c r="B28" s="39"/>
      <c r="C28" s="39"/>
      <c r="D28" s="39"/>
      <c r="E28" s="40" t="s">
        <v>45</v>
      </c>
      <c r="F28" s="41">
        <f>SUM(F9:F27)</f>
        <v>169703.62</v>
      </c>
      <c r="G28" s="42">
        <f>SUM(G9:G27)</f>
        <v>13022950.450000001</v>
      </c>
      <c r="H28" s="43"/>
      <c r="I28" s="39"/>
      <c r="J28" s="39"/>
      <c r="K28" s="39"/>
    </row>
    <row r="29" spans="7:9" ht="15">
      <c r="G29" s="8"/>
      <c r="H29" s="4"/>
      <c r="I29" s="5"/>
    </row>
    <row r="30" spans="8:9" ht="15">
      <c r="H30" s="4"/>
      <c r="I30" s="5"/>
    </row>
    <row r="31" spans="7:8" ht="15">
      <c r="G31" s="7"/>
      <c r="H31" s="55"/>
    </row>
    <row r="32" spans="1:11" s="6" customFormat="1" ht="15">
      <c r="A32" s="1"/>
      <c r="B32" s="1"/>
      <c r="C32" s="1"/>
      <c r="D32" s="1"/>
      <c r="E32" s="9"/>
      <c r="F32" s="1"/>
      <c r="G32" s="7"/>
      <c r="H32" s="54"/>
      <c r="I32" s="1"/>
      <c r="J32" s="1"/>
      <c r="K32" s="53"/>
    </row>
    <row r="33" spans="1:11" s="6" customFormat="1" ht="15">
      <c r="A33" s="1"/>
      <c r="B33" s="1"/>
      <c r="C33" s="1"/>
      <c r="D33" s="1"/>
      <c r="E33" s="1"/>
      <c r="F33" s="1"/>
      <c r="G33" s="7"/>
      <c r="H33" s="54"/>
      <c r="I33" s="1"/>
      <c r="J33" s="1"/>
      <c r="K33" s="1"/>
    </row>
    <row r="34" spans="1:11" s="6" customFormat="1" ht="15">
      <c r="A34" s="1"/>
      <c r="B34" s="1"/>
      <c r="C34" s="1"/>
      <c r="D34" s="1"/>
      <c r="E34" s="1"/>
      <c r="F34" s="1"/>
      <c r="G34" s="7"/>
      <c r="H34" s="4"/>
      <c r="I34" s="1"/>
      <c r="J34" s="1"/>
      <c r="K34" s="1"/>
    </row>
    <row r="35" spans="1:11" s="6" customFormat="1" ht="17.25" customHeight="1">
      <c r="A35" s="1"/>
      <c r="B35" s="1"/>
      <c r="C35" s="1"/>
      <c r="D35" s="1"/>
      <c r="E35" s="1"/>
      <c r="F35" s="1"/>
      <c r="H35" s="1"/>
      <c r="I35" s="1"/>
      <c r="J35" s="46"/>
      <c r="K35" s="1"/>
    </row>
  </sheetData>
  <mergeCells count="1">
    <mergeCell ref="D7:K7"/>
  </mergeCells>
  <printOptions horizontalCentered="1"/>
  <pageMargins left="0" right="0" top="0" bottom="0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Promotora de Playas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USUARIO</cp:lastModifiedBy>
  <cp:lastPrinted>2021-03-08T20:37:40Z</cp:lastPrinted>
  <dcterms:created xsi:type="dcterms:W3CDTF">2013-10-24T19:39:33Z</dcterms:created>
  <dcterms:modified xsi:type="dcterms:W3CDTF">2021-03-08T20:41:58Z</dcterms:modified>
  <cp:category/>
  <cp:version/>
  <cp:contentType/>
  <cp:contentStatus/>
</cp:coreProperties>
</file>